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60" activeTab="2"/>
  </bookViews>
  <sheets>
    <sheet name="Payroll" sheetId="1" r:id="rId1"/>
    <sheet name="Payroll Tables" sheetId="2" r:id="rId2"/>
    <sheet name="Invoice" sheetId="3" r:id="rId3"/>
    <sheet name="Items List" sheetId="4" r:id="rId4"/>
    <sheet name="Index" sheetId="5" r:id="rId5"/>
  </sheets>
  <definedNames>
    <definedName name="Equipment_List">Index!$A$5:$B$11</definedName>
    <definedName name="Items_list">'Items List'!$A$4:$D$10</definedName>
    <definedName name="Pay_Rates">'Payroll Tables'!$B$3:$C$7</definedName>
    <definedName name="Rate_1">'Payroll Tables'!$C$3</definedName>
    <definedName name="Rate_2">'Payroll Tables'!$C$4</definedName>
    <definedName name="Rate_3">'Payroll Tables'!$C$5</definedName>
    <definedName name="Rate_4">'Payroll Tables'!$C$6</definedName>
    <definedName name="Rate_5">'Payroll Tables'!$C$7</definedName>
    <definedName name="Rate_List">Index!$C$5:$F$11</definedName>
    <definedName name="Rate_Type">Index!$C$3:$F$4</definedName>
    <definedName name="Tax_Table">'Payroll Tables'!$F$3:$G$14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3" l="1"/>
  <c r="G9" i="3"/>
  <c r="G10" i="3"/>
  <c r="F8" i="3"/>
  <c r="F9" i="3"/>
  <c r="F10" i="3"/>
  <c r="E8" i="3"/>
  <c r="E9" i="3"/>
  <c r="E10" i="3"/>
  <c r="C8" i="3"/>
  <c r="C9" i="3"/>
  <c r="C10" i="3"/>
  <c r="G7" i="3"/>
  <c r="F7" i="3"/>
  <c r="E7" i="3"/>
  <c r="C7" i="3"/>
  <c r="I6" i="1"/>
  <c r="I7" i="1"/>
  <c r="I8" i="1"/>
  <c r="I9" i="1"/>
  <c r="I11" i="1"/>
  <c r="I12" i="1"/>
  <c r="I13" i="1"/>
  <c r="I5" i="1"/>
  <c r="H6" i="1"/>
  <c r="H7" i="1"/>
  <c r="H8" i="1"/>
  <c r="H9" i="1"/>
  <c r="H11" i="1"/>
  <c r="H12" i="1"/>
  <c r="H13" i="1"/>
  <c r="H5" i="1"/>
  <c r="G6" i="1"/>
  <c r="G7" i="1"/>
  <c r="G8" i="1"/>
  <c r="G9" i="1"/>
  <c r="G11" i="1"/>
  <c r="G12" i="1"/>
  <c r="G13" i="1"/>
  <c r="G5" i="1"/>
  <c r="D6" i="1"/>
  <c r="D7" i="1"/>
  <c r="D8" i="1"/>
  <c r="D9" i="1"/>
  <c r="D10" i="1"/>
  <c r="D11" i="1"/>
  <c r="D12" i="1"/>
  <c r="D13" i="1"/>
  <c r="D5" i="1"/>
  <c r="D14" i="5" l="1"/>
  <c r="F11" i="5"/>
  <c r="E11" i="5"/>
  <c r="D11" i="5"/>
  <c r="F10" i="5"/>
  <c r="E10" i="5"/>
  <c r="D10" i="5"/>
  <c r="F9" i="5"/>
  <c r="E9" i="5"/>
  <c r="D9" i="5"/>
  <c r="F8" i="5"/>
  <c r="E8" i="5"/>
  <c r="D8" i="5"/>
  <c r="F7" i="5"/>
  <c r="E7" i="5"/>
  <c r="D7" i="5"/>
  <c r="F6" i="5"/>
  <c r="E6" i="5"/>
  <c r="D6" i="5"/>
  <c r="F5" i="5"/>
  <c r="E5" i="5"/>
  <c r="D5" i="5"/>
  <c r="G17" i="3"/>
  <c r="G16" i="3"/>
  <c r="F13" i="1"/>
  <c r="F12" i="1"/>
  <c r="F11" i="1"/>
  <c r="F10" i="1"/>
  <c r="F9" i="1"/>
  <c r="F8" i="1"/>
  <c r="F7" i="1"/>
  <c r="F6" i="1"/>
  <c r="F5" i="1"/>
  <c r="G19" i="3" l="1"/>
  <c r="G10" i="1"/>
  <c r="H10" i="1" s="1"/>
  <c r="F15" i="1"/>
  <c r="H15" i="1" l="1"/>
  <c r="I10" i="1"/>
  <c r="I15" i="1" s="1"/>
</calcChain>
</file>

<file path=xl/sharedStrings.xml><?xml version="1.0" encoding="utf-8"?>
<sst xmlns="http://schemas.openxmlformats.org/spreadsheetml/2006/main" count="88" uniqueCount="71">
  <si>
    <t>Weekly Payroll</t>
  </si>
  <si>
    <t>First Name</t>
  </si>
  <si>
    <t>Last Name</t>
  </si>
  <si>
    <t>Pay Scale</t>
  </si>
  <si>
    <t>Hourly Rate</t>
  </si>
  <si>
    <t>Hours Worked</t>
  </si>
  <si>
    <t>Gross Pay</t>
  </si>
  <si>
    <t>Tax Rate</t>
  </si>
  <si>
    <t>Tax</t>
  </si>
  <si>
    <t>Net Pay</t>
  </si>
  <si>
    <t>Michelle</t>
  </si>
  <si>
    <t>Calahan</t>
  </si>
  <si>
    <t>Kira</t>
  </si>
  <si>
    <t>Convery</t>
  </si>
  <si>
    <t>Paddy</t>
  </si>
  <si>
    <t>Deegan</t>
  </si>
  <si>
    <t>Marty</t>
  </si>
  <si>
    <t>Doyle</t>
  </si>
  <si>
    <t>Connor</t>
  </si>
  <si>
    <t>Healy</t>
  </si>
  <si>
    <t>Alana</t>
  </si>
  <si>
    <t>Keane</t>
  </si>
  <si>
    <t>Siobhan</t>
  </si>
  <si>
    <t>Kelliher</t>
  </si>
  <si>
    <t>Anthony</t>
  </si>
  <si>
    <t>O'Brien</t>
  </si>
  <si>
    <t>Melissa</t>
  </si>
  <si>
    <t>Quinn</t>
  </si>
  <si>
    <t>Totals</t>
  </si>
  <si>
    <t>Hourly Rates</t>
  </si>
  <si>
    <t>Tax Table</t>
  </si>
  <si>
    <t>Salary Range</t>
  </si>
  <si>
    <t>Invoice</t>
  </si>
  <si>
    <t>Deposit</t>
  </si>
  <si>
    <t>X</t>
  </si>
  <si>
    <t>Item</t>
  </si>
  <si>
    <t>Description</t>
  </si>
  <si>
    <t>Quantity</t>
  </si>
  <si>
    <t>Price</t>
  </si>
  <si>
    <t>Total Cost</t>
  </si>
  <si>
    <t>TEL00001</t>
  </si>
  <si>
    <t>TEL00003</t>
  </si>
  <si>
    <t>TEL00005</t>
  </si>
  <si>
    <t>TEL00007</t>
  </si>
  <si>
    <t>Total Items</t>
  </si>
  <si>
    <t>Total Deposit</t>
  </si>
  <si>
    <t>Total Invoice</t>
  </si>
  <si>
    <t>Items List</t>
  </si>
  <si>
    <t>Product Code</t>
  </si>
  <si>
    <t>Unit Price</t>
  </si>
  <si>
    <t>World Communicator 223</t>
  </si>
  <si>
    <t>TEL00002</t>
  </si>
  <si>
    <t>Planet Tamer 34e</t>
  </si>
  <si>
    <t>Master Communicator 10 Plus</t>
  </si>
  <si>
    <t>Global Roamer 514</t>
  </si>
  <si>
    <t>TEL00006</t>
  </si>
  <si>
    <t>Global Roamer 515</t>
  </si>
  <si>
    <t>Global Roamer 516</t>
  </si>
  <si>
    <t>TEL00008</t>
  </si>
  <si>
    <t>Global Roamer 517</t>
  </si>
  <si>
    <t>Communications Equipment Hire Costs</t>
  </si>
  <si>
    <t>No</t>
  </si>
  <si>
    <t>Corporate</t>
  </si>
  <si>
    <t>Frequent</t>
  </si>
  <si>
    <t>Private</t>
  </si>
  <si>
    <t>Staff</t>
  </si>
  <si>
    <t>Equipment Item No</t>
  </si>
  <si>
    <t>Rate Type</t>
  </si>
  <si>
    <t>Number of Days</t>
  </si>
  <si>
    <t>Hire Per Day</t>
  </si>
  <si>
    <t>Total Hire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</si>
</sst>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  <font>
      <b/>
      <sz val="12"/>
      <color theme="1"/>
      <name val="Calibri Light"/>
      <family val="1"/>
      <scheme val="major"/>
    </font>
    <font>
      <b/>
      <sz val="11"/>
      <color theme="1"/>
      <name val="Calibri Light"/>
      <family val="1"/>
      <scheme val="major"/>
    </font>
    <font>
      <sz val="24"/>
      <color theme="3"/>
      <name val="Calibri Light"/>
      <family val="1"/>
      <scheme val="major"/>
    </font>
    <font>
      <sz val="12"/>
      <color theme="3"/>
      <name val="Calibri"/>
      <family val="2"/>
      <scheme val="minor"/>
    </font>
    <font>
      <b/>
      <sz val="10"/>
      <color theme="4"/>
      <name val="Arial"/>
      <family val="2"/>
    </font>
    <font>
      <b/>
      <sz val="11"/>
      <name val="Calibri"/>
      <family val="2"/>
      <scheme val="minor"/>
    </font>
    <font>
      <b/>
      <i/>
      <sz val="11"/>
      <name val="Arial"/>
      <family val="2"/>
    </font>
    <font>
      <sz val="16"/>
      <color theme="1"/>
      <name val="Calibri Light"/>
      <family val="1"/>
      <scheme val="major"/>
    </font>
    <font>
      <b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3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9" fontId="0" fillId="0" borderId="1" xfId="1" applyFont="1" applyBorder="1" applyAlignment="1">
      <alignment vertical="center"/>
    </xf>
    <xf numFmtId="0" fontId="0" fillId="0" borderId="2" xfId="0" applyBorder="1"/>
    <xf numFmtId="165" fontId="0" fillId="0" borderId="3" xfId="0" applyNumberForma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0" fillId="0" borderId="4" xfId="0" applyBorder="1"/>
    <xf numFmtId="165" fontId="0" fillId="0" borderId="5" xfId="0" applyNumberFormat="1" applyBorder="1"/>
    <xf numFmtId="164" fontId="0" fillId="0" borderId="4" xfId="0" applyNumberFormat="1" applyBorder="1"/>
    <xf numFmtId="9" fontId="0" fillId="0" borderId="5" xfId="1" applyFont="1" applyBorder="1"/>
    <xf numFmtId="0" fontId="0" fillId="0" borderId="6" xfId="0" applyBorder="1"/>
    <xf numFmtId="165" fontId="0" fillId="0" borderId="7" xfId="0" applyNumberFormat="1" applyBorder="1"/>
    <xf numFmtId="164" fontId="0" fillId="0" borderId="6" xfId="0" applyNumberFormat="1" applyBorder="1"/>
    <xf numFmtId="9" fontId="0" fillId="0" borderId="7" xfId="1" applyFont="1" applyBorder="1"/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9" fontId="0" fillId="0" borderId="1" xfId="1" applyFont="1" applyBorder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164" fontId="0" fillId="0" borderId="0" xfId="0" applyNumberFormat="1"/>
    <xf numFmtId="0" fontId="11" fillId="2" borderId="0" xfId="0" applyFont="1" applyFill="1" applyAlignment="1"/>
    <xf numFmtId="0" fontId="11" fillId="0" borderId="0" xfId="0" applyFont="1" applyFill="1" applyAlignment="1"/>
    <xf numFmtId="9" fontId="0" fillId="0" borderId="0" xfId="1" applyFont="1"/>
    <xf numFmtId="0" fontId="12" fillId="0" borderId="0" xfId="0" applyFont="1" applyAlignment="1">
      <alignment horizontal="right"/>
    </xf>
    <xf numFmtId="0" fontId="2" fillId="0" borderId="0" xfId="0" applyFont="1"/>
    <xf numFmtId="0" fontId="12" fillId="0" borderId="0" xfId="0" applyFont="1" applyAlignment="1">
      <alignment horizontal="center"/>
    </xf>
    <xf numFmtId="164" fontId="0" fillId="0" borderId="9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10" xfId="0" applyNumberFormat="1" applyBorder="1"/>
    <xf numFmtId="164" fontId="0" fillId="0" borderId="7" xfId="0" applyNumberFormat="1" applyBorder="1"/>
    <xf numFmtId="0" fontId="0" fillId="2" borderId="1" xfId="0" applyFill="1" applyBorder="1" applyAlignment="1">
      <alignment horizontal="right"/>
    </xf>
    <xf numFmtId="0" fontId="0" fillId="0" borderId="0" xfId="0" applyAlignment="1">
      <alignment horizontal="right" indent="2"/>
    </xf>
    <xf numFmtId="164" fontId="0" fillId="3" borderId="1" xfId="0" applyNumberFormat="1" applyFill="1" applyBorder="1" applyAlignment="1">
      <alignment horizontal="right" indent="2"/>
    </xf>
    <xf numFmtId="0" fontId="9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opLeftCell="C4" workbookViewId="0">
      <selection activeCell="C11" sqref="C11"/>
    </sheetView>
  </sheetViews>
  <sheetFormatPr defaultRowHeight="15" x14ac:dyDescent="0.25"/>
  <cols>
    <col min="1" max="1" width="14.42578125" bestFit="1" customWidth="1"/>
    <col min="2" max="2" width="10.140625" bestFit="1" customWidth="1"/>
    <col min="4" max="4" width="11.28515625" bestFit="1" customWidth="1"/>
    <col min="5" max="5" width="10.140625" customWidth="1"/>
    <col min="6" max="6" width="12.28515625" customWidth="1"/>
    <col min="7" max="9" width="10.42578125" customWidth="1"/>
  </cols>
  <sheetData>
    <row r="1" spans="1:9" ht="26.25" x14ac:dyDescent="0.4">
      <c r="A1" s="1" t="s">
        <v>0</v>
      </c>
      <c r="B1" s="2"/>
      <c r="C1" s="2"/>
    </row>
    <row r="4" spans="1:9" s="5" customFormat="1" ht="30" x14ac:dyDescent="0.25">
      <c r="A4" s="47" t="s">
        <v>1</v>
      </c>
      <c r="B4" s="47" t="s">
        <v>2</v>
      </c>
      <c r="C4" s="47" t="s">
        <v>3</v>
      </c>
      <c r="D4" s="47" t="s">
        <v>4</v>
      </c>
      <c r="E4" s="3" t="s">
        <v>5</v>
      </c>
      <c r="F4" s="47" t="s">
        <v>6</v>
      </c>
      <c r="G4" s="47" t="s">
        <v>7</v>
      </c>
      <c r="H4" s="47" t="s">
        <v>8</v>
      </c>
      <c r="I4" s="47" t="s">
        <v>9</v>
      </c>
    </row>
    <row r="5" spans="1:9" x14ac:dyDescent="0.25">
      <c r="A5" s="6" t="s">
        <v>10</v>
      </c>
      <c r="B5" s="6" t="s">
        <v>11</v>
      </c>
      <c r="C5" s="7">
        <v>2</v>
      </c>
      <c r="D5" s="8">
        <f>CHOOSE(C5,Rate_1,Rate_2,Rate_3,Rate_4,Rate_5)</f>
        <v>30</v>
      </c>
      <c r="E5" s="9">
        <v>12.5</v>
      </c>
      <c r="F5" s="8">
        <f>IF(D5&gt;0,E5*D5,"")</f>
        <v>375</v>
      </c>
      <c r="G5" s="10">
        <f>VLOOKUP(F5,Tax_Table,2)</f>
        <v>0</v>
      </c>
      <c r="H5" s="8">
        <f>F5*G5</f>
        <v>0</v>
      </c>
      <c r="I5" s="8">
        <f>F5-H5</f>
        <v>375</v>
      </c>
    </row>
    <row r="6" spans="1:9" x14ac:dyDescent="0.25">
      <c r="A6" s="6" t="s">
        <v>12</v>
      </c>
      <c r="B6" s="6" t="s">
        <v>13</v>
      </c>
      <c r="C6" s="7">
        <v>3</v>
      </c>
      <c r="D6" s="8">
        <f>CHOOSE(C6,Rate_1,Rate_2,Rate_3,Rate_4,Rate_5)</f>
        <v>35</v>
      </c>
      <c r="E6" s="9">
        <v>9</v>
      </c>
      <c r="F6" s="8">
        <f t="shared" ref="F6:F13" si="0">IF(D6&gt;0,E6*D6,"")</f>
        <v>315</v>
      </c>
      <c r="G6" s="10">
        <f>VLOOKUP(F6,Tax_Table,2)</f>
        <v>0</v>
      </c>
      <c r="H6" s="8">
        <f t="shared" ref="H6:H13" si="1">F6*G6</f>
        <v>0</v>
      </c>
      <c r="I6" s="8">
        <f t="shared" ref="I6:I13" si="2">F6-H6</f>
        <v>315</v>
      </c>
    </row>
    <row r="7" spans="1:9" x14ac:dyDescent="0.25">
      <c r="A7" s="6" t="s">
        <v>14</v>
      </c>
      <c r="B7" s="6" t="s">
        <v>15</v>
      </c>
      <c r="C7" s="7">
        <v>4</v>
      </c>
      <c r="D7" s="8">
        <f>CHOOSE(C7,Rate_1,Rate_2,Rate_3,Rate_4,Rate_5)</f>
        <v>38.5</v>
      </c>
      <c r="E7" s="9">
        <v>16</v>
      </c>
      <c r="F7" s="8">
        <f t="shared" si="0"/>
        <v>616</v>
      </c>
      <c r="G7" s="10">
        <f>VLOOKUP(F7,Tax_Table,2)</f>
        <v>0.1</v>
      </c>
      <c r="H7" s="8">
        <f t="shared" si="1"/>
        <v>61.6</v>
      </c>
      <c r="I7" s="8">
        <f t="shared" si="2"/>
        <v>554.4</v>
      </c>
    </row>
    <row r="8" spans="1:9" x14ac:dyDescent="0.25">
      <c r="A8" s="6" t="s">
        <v>16</v>
      </c>
      <c r="B8" s="6" t="s">
        <v>17</v>
      </c>
      <c r="C8" s="7">
        <v>3</v>
      </c>
      <c r="D8" s="8">
        <f>CHOOSE(C8,Rate_1,Rate_2,Rate_3,Rate_4,Rate_5)</f>
        <v>35</v>
      </c>
      <c r="E8" s="9">
        <v>35.5</v>
      </c>
      <c r="F8" s="8">
        <f t="shared" si="0"/>
        <v>1242.5</v>
      </c>
      <c r="G8" s="10">
        <f>VLOOKUP(F8,Tax_Table,2)</f>
        <v>0.16</v>
      </c>
      <c r="H8" s="8">
        <f t="shared" si="1"/>
        <v>198.8</v>
      </c>
      <c r="I8" s="8">
        <f t="shared" si="2"/>
        <v>1043.7</v>
      </c>
    </row>
    <row r="9" spans="1:9" x14ac:dyDescent="0.25">
      <c r="A9" s="6" t="s">
        <v>18</v>
      </c>
      <c r="B9" s="6" t="s">
        <v>19</v>
      </c>
      <c r="C9" s="7">
        <v>2</v>
      </c>
      <c r="D9" s="8">
        <f>CHOOSE(C9,Rate_1,Rate_2,Rate_3,Rate_4,Rate_5)</f>
        <v>30</v>
      </c>
      <c r="E9" s="9">
        <v>5</v>
      </c>
      <c r="F9" s="8">
        <f t="shared" si="0"/>
        <v>150</v>
      </c>
      <c r="G9" s="10">
        <f>VLOOKUP(F9,Tax_Table,2)</f>
        <v>0</v>
      </c>
      <c r="H9" s="8">
        <f t="shared" si="1"/>
        <v>0</v>
      </c>
      <c r="I9" s="8">
        <f t="shared" si="2"/>
        <v>150</v>
      </c>
    </row>
    <row r="10" spans="1:9" x14ac:dyDescent="0.25">
      <c r="A10" s="6" t="s">
        <v>20</v>
      </c>
      <c r="B10" s="6" t="s">
        <v>21</v>
      </c>
      <c r="C10" s="7">
        <v>2</v>
      </c>
      <c r="D10" s="8">
        <f>CHOOSE(C10,Rate_1,Rate_2,Rate_3,Rate_4,Rate_5)</f>
        <v>30</v>
      </c>
      <c r="E10" s="9">
        <v>41</v>
      </c>
      <c r="F10" s="8">
        <f t="shared" si="0"/>
        <v>1230</v>
      </c>
      <c r="G10" s="10">
        <f>VLOOKUP(F10,Tax_Table,2)</f>
        <v>0.16</v>
      </c>
      <c r="H10" s="8">
        <f t="shared" si="1"/>
        <v>196.8</v>
      </c>
      <c r="I10" s="8">
        <f t="shared" si="2"/>
        <v>1033.2</v>
      </c>
    </row>
    <row r="11" spans="1:9" x14ac:dyDescent="0.25">
      <c r="A11" s="6" t="s">
        <v>22</v>
      </c>
      <c r="B11" s="6" t="s">
        <v>23</v>
      </c>
      <c r="C11" s="7">
        <v>1</v>
      </c>
      <c r="D11" s="8">
        <f>CHOOSE(C11,Rate_1,Rate_2,Rate_3,Rate_4,Rate_5)</f>
        <v>23.5</v>
      </c>
      <c r="E11" s="9">
        <v>2</v>
      </c>
      <c r="F11" s="8">
        <f t="shared" si="0"/>
        <v>47</v>
      </c>
      <c r="G11" s="10">
        <f>VLOOKUP(F11,Tax_Table,2)</f>
        <v>0</v>
      </c>
      <c r="H11" s="8">
        <f t="shared" si="1"/>
        <v>0</v>
      </c>
      <c r="I11" s="8">
        <f t="shared" si="2"/>
        <v>47</v>
      </c>
    </row>
    <row r="12" spans="1:9" x14ac:dyDescent="0.25">
      <c r="A12" s="6" t="s">
        <v>24</v>
      </c>
      <c r="B12" s="6" t="s">
        <v>25</v>
      </c>
      <c r="C12" s="7">
        <v>3</v>
      </c>
      <c r="D12" s="8">
        <f>CHOOSE(C12,Rate_1,Rate_2,Rate_3,Rate_4,Rate_5)</f>
        <v>35</v>
      </c>
      <c r="E12" s="9">
        <v>25</v>
      </c>
      <c r="F12" s="8">
        <f t="shared" si="0"/>
        <v>875</v>
      </c>
      <c r="G12" s="10">
        <f>VLOOKUP(F12,Tax_Table,2)</f>
        <v>0.1</v>
      </c>
      <c r="H12" s="8">
        <f t="shared" si="1"/>
        <v>87.5</v>
      </c>
      <c r="I12" s="8">
        <f t="shared" si="2"/>
        <v>787.5</v>
      </c>
    </row>
    <row r="13" spans="1:9" x14ac:dyDescent="0.25">
      <c r="A13" s="6" t="s">
        <v>26</v>
      </c>
      <c r="B13" s="6" t="s">
        <v>27</v>
      </c>
      <c r="C13" s="7">
        <v>4</v>
      </c>
      <c r="D13" s="8">
        <f>CHOOSE(C13,Rate_1,Rate_2,Rate_3,Rate_4,Rate_5)</f>
        <v>38.5</v>
      </c>
      <c r="E13" s="9">
        <v>32</v>
      </c>
      <c r="F13" s="8">
        <f t="shared" si="0"/>
        <v>1232</v>
      </c>
      <c r="G13" s="10">
        <f>VLOOKUP(F13,Tax_Table,2)</f>
        <v>0.16</v>
      </c>
      <c r="H13" s="8">
        <f t="shared" si="1"/>
        <v>197.12</v>
      </c>
      <c r="I13" s="8">
        <f t="shared" si="2"/>
        <v>1034.8800000000001</v>
      </c>
    </row>
    <row r="14" spans="1:9" x14ac:dyDescent="0.25">
      <c r="A14" s="5"/>
      <c r="B14" s="5"/>
      <c r="C14" s="5"/>
      <c r="D14" s="5"/>
      <c r="E14" s="5"/>
      <c r="F14" s="5"/>
      <c r="G14" s="5"/>
      <c r="H14" s="5"/>
      <c r="I14" s="5"/>
    </row>
    <row r="15" spans="1:9" x14ac:dyDescent="0.25">
      <c r="A15" s="5"/>
      <c r="B15" s="5"/>
      <c r="C15" s="5"/>
      <c r="D15" s="5"/>
      <c r="E15" s="4" t="s">
        <v>28</v>
      </c>
      <c r="F15" s="8">
        <f>SUM(F5:F13)</f>
        <v>6082.5</v>
      </c>
      <c r="G15" s="8"/>
      <c r="H15" s="8">
        <f>SUM(H5:H13)</f>
        <v>741.82</v>
      </c>
      <c r="I15" s="8">
        <f>SUM(I5:I13)</f>
        <v>5340.68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>
      <selection activeCell="F3" sqref="F3:G14"/>
    </sheetView>
  </sheetViews>
  <sheetFormatPr defaultRowHeight="15" x14ac:dyDescent="0.25"/>
  <cols>
    <col min="3" max="3" width="12.140625" bestFit="1" customWidth="1"/>
    <col min="6" max="6" width="12.140625" bestFit="1" customWidth="1"/>
    <col min="7" max="7" width="8.42578125" bestFit="1" customWidth="1"/>
  </cols>
  <sheetData>
    <row r="1" spans="2:7" ht="15.75" x14ac:dyDescent="0.25">
      <c r="B1" s="50" t="s">
        <v>29</v>
      </c>
      <c r="C1" s="50"/>
      <c r="F1" s="51" t="s">
        <v>30</v>
      </c>
      <c r="G1" s="51"/>
    </row>
    <row r="3" spans="2:7" x14ac:dyDescent="0.25">
      <c r="B3" s="11">
        <v>1</v>
      </c>
      <c r="C3" s="12">
        <v>23.5</v>
      </c>
      <c r="F3" s="13" t="s">
        <v>31</v>
      </c>
      <c r="G3" s="14" t="s">
        <v>7</v>
      </c>
    </row>
    <row r="4" spans="2:7" x14ac:dyDescent="0.25">
      <c r="B4" s="15">
        <v>2</v>
      </c>
      <c r="C4" s="16">
        <v>30</v>
      </c>
      <c r="F4" s="17">
        <v>0</v>
      </c>
      <c r="G4" s="18">
        <v>0</v>
      </c>
    </row>
    <row r="5" spans="2:7" x14ac:dyDescent="0.25">
      <c r="B5" s="15">
        <v>3</v>
      </c>
      <c r="C5" s="16">
        <v>35</v>
      </c>
      <c r="F5" s="17">
        <v>500</v>
      </c>
      <c r="G5" s="18">
        <v>0.1</v>
      </c>
    </row>
    <row r="6" spans="2:7" x14ac:dyDescent="0.25">
      <c r="B6" s="15">
        <v>4</v>
      </c>
      <c r="C6" s="16">
        <v>38.5</v>
      </c>
      <c r="F6" s="17">
        <v>1000</v>
      </c>
      <c r="G6" s="18">
        <v>0.12</v>
      </c>
    </row>
    <row r="7" spans="2:7" x14ac:dyDescent="0.25">
      <c r="B7" s="19">
        <v>5</v>
      </c>
      <c r="C7" s="20">
        <v>42.5</v>
      </c>
      <c r="F7" s="17">
        <v>1200</v>
      </c>
      <c r="G7" s="18">
        <v>0.16</v>
      </c>
    </row>
    <row r="8" spans="2:7" x14ac:dyDescent="0.25">
      <c r="F8" s="17">
        <v>1400</v>
      </c>
      <c r="G8" s="18">
        <v>0.18</v>
      </c>
    </row>
    <row r="9" spans="2:7" x14ac:dyDescent="0.25">
      <c r="F9" s="17">
        <v>1600</v>
      </c>
      <c r="G9" s="18">
        <v>0.2</v>
      </c>
    </row>
    <row r="10" spans="2:7" x14ac:dyDescent="0.25">
      <c r="F10" s="17">
        <v>1800</v>
      </c>
      <c r="G10" s="18">
        <v>0.22</v>
      </c>
    </row>
    <row r="11" spans="2:7" x14ac:dyDescent="0.25">
      <c r="F11" s="17">
        <v>2000</v>
      </c>
      <c r="G11" s="18">
        <v>0.24</v>
      </c>
    </row>
    <row r="12" spans="2:7" x14ac:dyDescent="0.25">
      <c r="F12" s="17">
        <v>2200</v>
      </c>
      <c r="G12" s="18">
        <v>0.26</v>
      </c>
    </row>
    <row r="13" spans="2:7" x14ac:dyDescent="0.25">
      <c r="F13" s="17">
        <v>2400</v>
      </c>
      <c r="G13" s="18">
        <v>0.28000000000000003</v>
      </c>
    </row>
    <row r="14" spans="2:7" x14ac:dyDescent="0.25">
      <c r="F14" s="21">
        <v>2600</v>
      </c>
      <c r="G14" s="22">
        <v>0.3</v>
      </c>
    </row>
  </sheetData>
  <mergeCells count="2">
    <mergeCell ref="B1:C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topLeftCell="B6" workbookViewId="0">
      <selection activeCell="O38" sqref="O38"/>
    </sheetView>
  </sheetViews>
  <sheetFormatPr defaultRowHeight="15" x14ac:dyDescent="0.25"/>
  <cols>
    <col min="1" max="1" width="14.42578125" customWidth="1"/>
    <col min="2" max="2" width="9.5703125" customWidth="1"/>
    <col min="3" max="3" width="26.7109375" customWidth="1"/>
    <col min="4" max="4" width="8.7109375" customWidth="1"/>
    <col min="5" max="5" width="9.7109375" customWidth="1"/>
    <col min="6" max="6" width="7.7109375" customWidth="1"/>
    <col min="7" max="7" width="10.7109375" customWidth="1"/>
  </cols>
  <sheetData>
    <row r="1" spans="1:7" ht="31.5" x14ac:dyDescent="0.5">
      <c r="A1" s="52" t="s">
        <v>32</v>
      </c>
      <c r="B1" s="52"/>
      <c r="C1" s="52"/>
      <c r="D1" s="52"/>
      <c r="E1" s="52"/>
      <c r="F1" s="52"/>
      <c r="G1" s="52"/>
    </row>
    <row r="3" spans="1:7" ht="15.75" x14ac:dyDescent="0.25">
      <c r="A3" s="23" t="s">
        <v>33</v>
      </c>
      <c r="B3" s="24" t="s">
        <v>34</v>
      </c>
    </row>
    <row r="6" spans="1:7" x14ac:dyDescent="0.25">
      <c r="B6" s="46" t="s">
        <v>35</v>
      </c>
      <c r="C6" s="46" t="s">
        <v>36</v>
      </c>
      <c r="D6" s="46" t="s">
        <v>37</v>
      </c>
      <c r="E6" s="46" t="s">
        <v>38</v>
      </c>
      <c r="F6" s="46" t="s">
        <v>33</v>
      </c>
      <c r="G6" s="46" t="s">
        <v>39</v>
      </c>
    </row>
    <row r="7" spans="1:7" x14ac:dyDescent="0.25">
      <c r="B7" s="25" t="s">
        <v>40</v>
      </c>
      <c r="C7" s="25" t="str">
        <f>VLOOKUP(B7,Items_list,2,FALSE)</f>
        <v>World Communicator 223</v>
      </c>
      <c r="D7" s="25">
        <v>2</v>
      </c>
      <c r="E7" s="26">
        <f>VLOOKUP(B7,Items_list,3,FALSE)</f>
        <v>234.5</v>
      </c>
      <c r="F7" s="27">
        <f>IF(ISBLANK($B$3),0,VLOOKUP(B7,Items_list,4,FALSE))</f>
        <v>0.12</v>
      </c>
      <c r="G7" s="26">
        <f>(D7*E7)*(1-F7)</f>
        <v>412.72</v>
      </c>
    </row>
    <row r="8" spans="1:7" x14ac:dyDescent="0.25">
      <c r="B8" s="25" t="s">
        <v>41</v>
      </c>
      <c r="C8" s="25" t="str">
        <f>VLOOKUP(B8,Items_list,2,FALSE)</f>
        <v>Master Communicator 10 Plus</v>
      </c>
      <c r="D8" s="25">
        <v>1</v>
      </c>
      <c r="E8" s="26">
        <f>VLOOKUP(B8,Items_list,3,FALSE)</f>
        <v>1237.9000000000001</v>
      </c>
      <c r="F8" s="27">
        <f>IF(ISBLANK($B$3),0,VLOOKUP(B8,Items_list,4,FALSE))</f>
        <v>0.22</v>
      </c>
      <c r="G8" s="26">
        <f t="shared" ref="G8:G10" si="0">(D8*E8)*(1-F8)</f>
        <v>965.56200000000013</v>
      </c>
    </row>
    <row r="9" spans="1:7" x14ac:dyDescent="0.25">
      <c r="B9" s="25" t="s">
        <v>42</v>
      </c>
      <c r="C9" s="25" t="str">
        <f>VLOOKUP(B9,Items_list,2,FALSE)</f>
        <v>Global Roamer 514</v>
      </c>
      <c r="D9" s="25">
        <v>2</v>
      </c>
      <c r="E9" s="26">
        <f>VLOOKUP(B9,Items_list,3,FALSE)</f>
        <v>237.8</v>
      </c>
      <c r="F9" s="27">
        <f>IF(ISBLANK($B$3),0,VLOOKUP(B9,Items_list,4,FALSE))</f>
        <v>0.22</v>
      </c>
      <c r="G9" s="26">
        <f t="shared" si="0"/>
        <v>370.96800000000002</v>
      </c>
    </row>
    <row r="10" spans="1:7" x14ac:dyDescent="0.25">
      <c r="B10" s="25" t="s">
        <v>43</v>
      </c>
      <c r="C10" s="25" t="str">
        <f>VLOOKUP(B10,Items_list,2,FALSE)</f>
        <v>Global Roamer 516</v>
      </c>
      <c r="D10" s="25">
        <v>1</v>
      </c>
      <c r="E10" s="26">
        <f>VLOOKUP(B10,Items_list,3,FALSE)</f>
        <v>677</v>
      </c>
      <c r="F10" s="27">
        <f>IF(ISBLANK($B$3),0,VLOOKUP(B10,Items_list,4,FALSE))</f>
        <v>0.12</v>
      </c>
      <c r="G10" s="26">
        <f t="shared" si="0"/>
        <v>595.76</v>
      </c>
    </row>
    <row r="11" spans="1:7" x14ac:dyDescent="0.25">
      <c r="B11" s="25"/>
      <c r="C11" s="25"/>
      <c r="D11" s="25"/>
      <c r="E11" s="26"/>
      <c r="F11" s="26"/>
      <c r="G11" s="26"/>
    </row>
    <row r="12" spans="1:7" x14ac:dyDescent="0.25">
      <c r="B12" s="25"/>
      <c r="C12" s="25"/>
      <c r="D12" s="25"/>
      <c r="E12" s="26"/>
      <c r="F12" s="26"/>
      <c r="G12" s="26"/>
    </row>
    <row r="13" spans="1:7" x14ac:dyDescent="0.25">
      <c r="B13" s="25"/>
      <c r="C13" s="25"/>
      <c r="D13" s="25"/>
      <c r="E13" s="26"/>
      <c r="F13" s="26"/>
      <c r="G13" s="26"/>
    </row>
    <row r="14" spans="1:7" x14ac:dyDescent="0.25">
      <c r="B14" s="25"/>
      <c r="C14" s="25"/>
      <c r="D14" s="25"/>
      <c r="E14" s="26"/>
      <c r="F14" s="26"/>
      <c r="G14" s="26"/>
    </row>
    <row r="16" spans="1:7" x14ac:dyDescent="0.25">
      <c r="F16" s="28" t="s">
        <v>44</v>
      </c>
      <c r="G16" s="26">
        <f>SUMPRODUCT(D7:D14,E7:E14)</f>
        <v>2859.5</v>
      </c>
    </row>
    <row r="17" spans="6:7" x14ac:dyDescent="0.25">
      <c r="F17" s="28" t="s">
        <v>45</v>
      </c>
      <c r="G17" s="26">
        <f>SUMPRODUCT(D7:D14,E7:E14,F7:F14)</f>
        <v>514.49</v>
      </c>
    </row>
    <row r="18" spans="6:7" x14ac:dyDescent="0.25">
      <c r="F18" s="29"/>
      <c r="G18" s="30"/>
    </row>
    <row r="19" spans="6:7" x14ac:dyDescent="0.25">
      <c r="F19" s="28" t="s">
        <v>46</v>
      </c>
      <c r="G19" s="26">
        <f>G17+G16</f>
        <v>3373.99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4" sqref="A4:D10"/>
    </sheetView>
  </sheetViews>
  <sheetFormatPr defaultRowHeight="15" x14ac:dyDescent="0.25"/>
  <cols>
    <col min="1" max="1" width="15.140625" customWidth="1"/>
    <col min="2" max="2" width="30" customWidth="1"/>
    <col min="3" max="3" width="14.140625" customWidth="1"/>
  </cols>
  <sheetData>
    <row r="1" spans="1:4" ht="21" x14ac:dyDescent="0.35">
      <c r="A1" s="31" t="s">
        <v>47</v>
      </c>
      <c r="B1" s="32"/>
    </row>
    <row r="3" spans="1:4" ht="15.75" thickBot="1" x14ac:dyDescent="0.3">
      <c r="A3" s="48" t="s">
        <v>48</v>
      </c>
      <c r="B3" s="48" t="s">
        <v>36</v>
      </c>
      <c r="C3" s="48" t="s">
        <v>49</v>
      </c>
      <c r="D3" s="48" t="s">
        <v>33</v>
      </c>
    </row>
    <row r="4" spans="1:4" x14ac:dyDescent="0.25">
      <c r="A4" t="s">
        <v>40</v>
      </c>
      <c r="B4" t="s">
        <v>50</v>
      </c>
      <c r="C4" s="30">
        <v>234.5</v>
      </c>
      <c r="D4" s="33">
        <v>0.12</v>
      </c>
    </row>
    <row r="5" spans="1:4" x14ac:dyDescent="0.25">
      <c r="A5" t="s">
        <v>51</v>
      </c>
      <c r="B5" t="s">
        <v>52</v>
      </c>
      <c r="C5" s="30">
        <v>344.5</v>
      </c>
      <c r="D5" s="33">
        <v>0.12</v>
      </c>
    </row>
    <row r="6" spans="1:4" x14ac:dyDescent="0.25">
      <c r="A6" t="s">
        <v>41</v>
      </c>
      <c r="B6" t="s">
        <v>53</v>
      </c>
      <c r="C6" s="30">
        <v>1237.9000000000001</v>
      </c>
      <c r="D6" s="33">
        <v>0.22</v>
      </c>
    </row>
    <row r="7" spans="1:4" x14ac:dyDescent="0.25">
      <c r="A7" t="s">
        <v>42</v>
      </c>
      <c r="B7" t="s">
        <v>54</v>
      </c>
      <c r="C7" s="30">
        <v>237.8</v>
      </c>
      <c r="D7" s="33">
        <v>0.22</v>
      </c>
    </row>
    <row r="8" spans="1:4" x14ac:dyDescent="0.25">
      <c r="A8" t="s">
        <v>55</v>
      </c>
      <c r="B8" t="s">
        <v>56</v>
      </c>
      <c r="C8" s="30">
        <v>355.6</v>
      </c>
      <c r="D8" s="33">
        <v>0.22</v>
      </c>
    </row>
    <row r="9" spans="1:4" x14ac:dyDescent="0.25">
      <c r="A9" t="s">
        <v>43</v>
      </c>
      <c r="B9" t="s">
        <v>57</v>
      </c>
      <c r="C9" s="30">
        <v>677</v>
      </c>
      <c r="D9" s="33">
        <v>0.12</v>
      </c>
    </row>
    <row r="10" spans="1:4" x14ac:dyDescent="0.25">
      <c r="A10" t="s">
        <v>58</v>
      </c>
      <c r="B10" t="s">
        <v>59</v>
      </c>
      <c r="C10" s="30">
        <v>812.5</v>
      </c>
      <c r="D10" s="33">
        <v>0.12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A4" sqref="A4"/>
    </sheetView>
  </sheetViews>
  <sheetFormatPr defaultRowHeight="15" x14ac:dyDescent="0.25"/>
  <cols>
    <col min="1" max="1" width="3.7109375" customWidth="1"/>
    <col min="2" max="2" width="28.7109375" customWidth="1"/>
    <col min="3" max="3" width="11" bestFit="1" customWidth="1"/>
    <col min="4" max="6" width="10.5703125" customWidth="1"/>
  </cols>
  <sheetData>
    <row r="1" spans="1:6" ht="21" x14ac:dyDescent="0.35">
      <c r="A1" s="53" t="s">
        <v>60</v>
      </c>
      <c r="B1" s="53"/>
      <c r="C1" s="53"/>
      <c r="D1" s="53"/>
      <c r="E1" s="53"/>
      <c r="F1" s="53"/>
    </row>
    <row r="3" spans="1:6" x14ac:dyDescent="0.25">
      <c r="C3" s="34">
        <v>1</v>
      </c>
      <c r="D3" s="34">
        <v>2</v>
      </c>
      <c r="E3" s="34">
        <v>3</v>
      </c>
      <c r="F3" s="34">
        <v>4</v>
      </c>
    </row>
    <row r="4" spans="1:6" x14ac:dyDescent="0.25">
      <c r="A4" s="49" t="s">
        <v>61</v>
      </c>
      <c r="B4" s="49" t="s">
        <v>36</v>
      </c>
      <c r="C4" s="49" t="s">
        <v>62</v>
      </c>
      <c r="D4" s="49" t="s">
        <v>63</v>
      </c>
      <c r="E4" s="49" t="s">
        <v>64</v>
      </c>
      <c r="F4" s="49" t="s">
        <v>65</v>
      </c>
    </row>
    <row r="5" spans="1:6" x14ac:dyDescent="0.25">
      <c r="A5" s="36">
        <v>1</v>
      </c>
      <c r="B5" s="11" t="s">
        <v>50</v>
      </c>
      <c r="C5" s="37">
        <v>60</v>
      </c>
      <c r="D5" s="37">
        <f>C5-C5*15%</f>
        <v>51</v>
      </c>
      <c r="E5" s="37">
        <f>C5+C5*10%</f>
        <v>66</v>
      </c>
      <c r="F5" s="38">
        <f>C5-C5*50%</f>
        <v>30</v>
      </c>
    </row>
    <row r="6" spans="1:6" x14ac:dyDescent="0.25">
      <c r="A6" s="36">
        <v>2</v>
      </c>
      <c r="B6" s="15" t="s">
        <v>52</v>
      </c>
      <c r="C6" s="39">
        <v>75</v>
      </c>
      <c r="D6" s="39">
        <f t="shared" ref="D6:D11" si="0">C6-C6*15%</f>
        <v>63.75</v>
      </c>
      <c r="E6" s="39">
        <f t="shared" ref="E6:E11" si="1">C6+C6*10%</f>
        <v>82.5</v>
      </c>
      <c r="F6" s="40">
        <f t="shared" ref="F6:F11" si="2">C6-C6*50%</f>
        <v>37.5</v>
      </c>
    </row>
    <row r="7" spans="1:6" x14ac:dyDescent="0.25">
      <c r="A7" s="36">
        <v>3</v>
      </c>
      <c r="B7" s="15" t="s">
        <v>53</v>
      </c>
      <c r="C7" s="39">
        <v>120</v>
      </c>
      <c r="D7" s="39">
        <f t="shared" si="0"/>
        <v>102</v>
      </c>
      <c r="E7" s="39">
        <f t="shared" si="1"/>
        <v>132</v>
      </c>
      <c r="F7" s="40">
        <f t="shared" si="2"/>
        <v>60</v>
      </c>
    </row>
    <row r="8" spans="1:6" x14ac:dyDescent="0.25">
      <c r="A8" s="36">
        <v>4</v>
      </c>
      <c r="B8" s="15" t="s">
        <v>54</v>
      </c>
      <c r="C8" s="39">
        <v>60</v>
      </c>
      <c r="D8" s="39">
        <f t="shared" si="0"/>
        <v>51</v>
      </c>
      <c r="E8" s="39">
        <f t="shared" si="1"/>
        <v>66</v>
      </c>
      <c r="F8" s="40">
        <f t="shared" si="2"/>
        <v>30</v>
      </c>
    </row>
    <row r="9" spans="1:6" x14ac:dyDescent="0.25">
      <c r="A9" s="36">
        <v>5</v>
      </c>
      <c r="B9" s="15" t="s">
        <v>56</v>
      </c>
      <c r="C9" s="39">
        <v>75</v>
      </c>
      <c r="D9" s="39">
        <f t="shared" si="0"/>
        <v>63.75</v>
      </c>
      <c r="E9" s="39">
        <f t="shared" si="1"/>
        <v>82.5</v>
      </c>
      <c r="F9" s="40">
        <f t="shared" si="2"/>
        <v>37.5</v>
      </c>
    </row>
    <row r="10" spans="1:6" x14ac:dyDescent="0.25">
      <c r="A10" s="36">
        <v>6</v>
      </c>
      <c r="B10" s="15" t="s">
        <v>57</v>
      </c>
      <c r="C10" s="39">
        <v>85</v>
      </c>
      <c r="D10" s="39">
        <f t="shared" si="0"/>
        <v>72.25</v>
      </c>
      <c r="E10" s="39">
        <f t="shared" si="1"/>
        <v>93.5</v>
      </c>
      <c r="F10" s="40">
        <f t="shared" si="2"/>
        <v>42.5</v>
      </c>
    </row>
    <row r="11" spans="1:6" x14ac:dyDescent="0.25">
      <c r="A11" s="36">
        <v>7</v>
      </c>
      <c r="B11" s="19" t="s">
        <v>59</v>
      </c>
      <c r="C11" s="41">
        <v>95</v>
      </c>
      <c r="D11" s="41">
        <f t="shared" si="0"/>
        <v>80.75</v>
      </c>
      <c r="E11" s="41">
        <f t="shared" si="1"/>
        <v>104.5</v>
      </c>
      <c r="F11" s="42">
        <f t="shared" si="2"/>
        <v>47.5</v>
      </c>
    </row>
    <row r="13" spans="1:6" x14ac:dyDescent="0.25">
      <c r="D13" s="35" t="s">
        <v>36</v>
      </c>
    </row>
    <row r="14" spans="1:6" x14ac:dyDescent="0.25">
      <c r="B14" s="35" t="s">
        <v>66</v>
      </c>
      <c r="C14" s="43">
        <v>5</v>
      </c>
      <c r="D14" t="str">
        <f>VLOOKUP(C14,Equipment_List,2,FALSE)</f>
        <v>Global Roamer 515</v>
      </c>
    </row>
    <row r="15" spans="1:6" x14ac:dyDescent="0.25">
      <c r="B15" s="35" t="s">
        <v>67</v>
      </c>
      <c r="C15" s="43">
        <v>1</v>
      </c>
    </row>
    <row r="16" spans="1:6" x14ac:dyDescent="0.25">
      <c r="B16" s="35" t="s">
        <v>68</v>
      </c>
      <c r="C16" s="43">
        <v>10</v>
      </c>
    </row>
    <row r="17" spans="2:3" x14ac:dyDescent="0.25">
      <c r="C17" s="44"/>
    </row>
    <row r="18" spans="2:3" x14ac:dyDescent="0.25">
      <c r="B18" s="35" t="s">
        <v>69</v>
      </c>
      <c r="C18" s="45"/>
    </row>
    <row r="19" spans="2:3" x14ac:dyDescent="0.25">
      <c r="B19" s="35" t="s">
        <v>70</v>
      </c>
      <c r="C19" s="45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Payroll</vt:lpstr>
      <vt:lpstr>Payroll Tables</vt:lpstr>
      <vt:lpstr>Invoice</vt:lpstr>
      <vt:lpstr>Items List</vt:lpstr>
      <vt:lpstr>Index</vt:lpstr>
      <vt:lpstr>Equipment_List</vt:lpstr>
      <vt:lpstr>Items_list</vt:lpstr>
      <vt:lpstr>Pay_Rates</vt:lpstr>
      <vt:lpstr>Rate_1</vt:lpstr>
      <vt:lpstr>Rate_2</vt:lpstr>
      <vt:lpstr>Rate_3</vt:lpstr>
      <vt:lpstr>Rate_4</vt:lpstr>
      <vt:lpstr>Rate_5</vt:lpstr>
      <vt:lpstr>Rate_List</vt:lpstr>
      <vt:lpstr>Rate_Type</vt:lpstr>
      <vt:lpstr>Tax_Table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2014-02-10T01:20:13Z</dcterms:created>
  <dcterms:modified xsi:type="dcterms:W3CDTF">2015-11-12T00:40:28Z</dcterms:modified>
</cp:coreProperties>
</file>